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36" windowHeight="8868" activeTab="0"/>
  </bookViews>
  <sheets>
    <sheet name="入力用シート" sheetId="1" r:id="rId1"/>
  </sheets>
  <definedNames>
    <definedName name="_xlnm.Print_Area" localSheetId="0">'入力用シート'!$B$1:$N$41</definedName>
  </definedNames>
  <calcPr fullCalcOnLoad="1"/>
</workbook>
</file>

<file path=xl/sharedStrings.xml><?xml version="1.0" encoding="utf-8"?>
<sst xmlns="http://schemas.openxmlformats.org/spreadsheetml/2006/main" count="115" uniqueCount="112">
  <si>
    <t>保険会社等
の名称</t>
  </si>
  <si>
    <t>保険等の
種類</t>
  </si>
  <si>
    <t>保険期間
又は
年金支払
期間</t>
  </si>
  <si>
    <t>保険等の契
約者の氏名</t>
  </si>
  <si>
    <t>保険金等の受取人</t>
  </si>
  <si>
    <t>新・旧
の区分</t>
  </si>
  <si>
    <t>氏名</t>
  </si>
  <si>
    <t>続柄</t>
  </si>
  <si>
    <t>（ａ）のうち新保険料
等の金額の合計額</t>
  </si>
  <si>
    <t>Ａの金額を下の計算式Ⅰ（新保険
料等用）に当てはめて計算した金額</t>
  </si>
  <si>
    <t>計（①＋②）</t>
  </si>
  <si>
    <t>一
般
の
生
命
保
険
料</t>
  </si>
  <si>
    <t>（ａ）のうち旧保険料
等の金額の合計額</t>
  </si>
  <si>
    <t>Bの金額を下の計算式Ⅱ（旧保険
料等用）に当てはめて計算した金額</t>
  </si>
  <si>
    <t>②と③のいず
れか大きい金額</t>
  </si>
  <si>
    <t>（ａ）あなたが本年中に支払った
保険料等の金額（剰余金控除後）</t>
  </si>
  <si>
    <t>新に該当</t>
  </si>
  <si>
    <t>新×Ｌ</t>
  </si>
  <si>
    <t>旧に該当</t>
  </si>
  <si>
    <t>旧×Ｌ</t>
  </si>
  <si>
    <t>２万以下該当</t>
  </si>
  <si>
    <t>R時の額</t>
  </si>
  <si>
    <t>T時の額</t>
  </si>
  <si>
    <t>20001~40000該当</t>
  </si>
  <si>
    <t>40001~80000該当</t>
  </si>
  <si>
    <t>V時の額</t>
  </si>
  <si>
    <t>80001~該当時の額</t>
  </si>
  <si>
    <t>25000以下該当</t>
  </si>
  <si>
    <t>Y時の額</t>
  </si>
  <si>
    <t>25001~50000該当</t>
  </si>
  <si>
    <t>AA時の額</t>
  </si>
  <si>
    <t>50001～10万該当</t>
  </si>
  <si>
    <t>AC時の額</t>
  </si>
  <si>
    <t>100000～</t>
  </si>
  <si>
    <t>①＋②が4万以下該当</t>
  </si>
  <si>
    <t>AF時の額</t>
  </si>
  <si>
    <t>①+②が4万以上の額</t>
  </si>
  <si>
    <t>②が大きい時</t>
  </si>
  <si>
    <t>AI時の額</t>
  </si>
  <si>
    <t>③が大きい時</t>
  </si>
  <si>
    <t>AK時の額</t>
  </si>
  <si>
    <t>（ａ）の合計額</t>
  </si>
  <si>
    <t>Cの金額を下の計算式Ⅰ（新保険
料等用）に当てはめて計算した金額</t>
  </si>
  <si>
    <t>個人年金
保
険
料</t>
  </si>
  <si>
    <t>D金額を下の計算式Ⅰ（新保険
料等用）に当てはめて計算した金額</t>
  </si>
  <si>
    <t>Eの金額を下の計算式Ⅱ（旧保険
料等用）に当てはめて計算した金額</t>
  </si>
  <si>
    <t>計（④＋⑤）</t>
  </si>
  <si>
    <t>⑤と⑥のいず
れか大きい金額</t>
  </si>
  <si>
    <t>ハ</t>
  </si>
  <si>
    <t>イ＋ロ＋ハが12万以下該当</t>
  </si>
  <si>
    <t>N時の額</t>
  </si>
  <si>
    <t>イ＋ロ＋ハが12万以上該当時の額</t>
  </si>
  <si>
    <t>C</t>
  </si>
  <si>
    <t>D</t>
  </si>
  <si>
    <t>E</t>
  </si>
  <si>
    <t>イ</t>
  </si>
  <si>
    <t>A</t>
  </si>
  <si>
    <t>B</t>
  </si>
  <si>
    <t>；</t>
  </si>
  <si>
    <t>給与の支払
者の確認印</t>
  </si>
  <si>
    <r>
      <rPr>
        <b/>
        <sz val="10"/>
        <color indexed="8"/>
        <rFont val="ＭＳ Ｐゴシック"/>
        <family val="3"/>
      </rPr>
      <t>生命保険料控除額</t>
    </r>
    <r>
      <rPr>
        <sz val="8"/>
        <color indexed="8"/>
        <rFont val="ＭＳ Ｐゴシック"/>
        <family val="3"/>
      </rPr>
      <t xml:space="preserve">
計（イ＋ロ＋ハ）（最高120,000円）</t>
    </r>
  </si>
  <si>
    <t>介
護
医
療
保
険
料</t>
  </si>
  <si>
    <t xml:space="preserve">
生
命
保
険
料
控
除
</t>
  </si>
  <si>
    <r>
      <rPr>
        <b/>
        <sz val="10"/>
        <color indexed="8"/>
        <rFont val="ＭＳ Ｐゴシック"/>
        <family val="3"/>
      </rPr>
      <t>③</t>
    </r>
    <r>
      <rPr>
        <sz val="8"/>
        <color indexed="8"/>
        <rFont val="ＭＳ Ｐゴシック"/>
        <family val="3"/>
      </rPr>
      <t>（最高40,000円）</t>
    </r>
  </si>
  <si>
    <r>
      <rPr>
        <b/>
        <sz val="10"/>
        <color indexed="8"/>
        <rFont val="ＭＳ Ｐゴシック"/>
        <family val="3"/>
      </rPr>
      <t>ロ</t>
    </r>
    <r>
      <rPr>
        <sz val="8"/>
        <color indexed="8"/>
        <rFont val="ＭＳ Ｐゴシック"/>
        <family val="3"/>
      </rPr>
      <t>（最高40,000円）</t>
    </r>
  </si>
  <si>
    <r>
      <rPr>
        <b/>
        <sz val="10"/>
        <color indexed="8"/>
        <rFont val="ＭＳ Ｐゴシック"/>
        <family val="3"/>
      </rPr>
      <t>⑥</t>
    </r>
    <r>
      <rPr>
        <sz val="8"/>
        <color indexed="8"/>
        <rFont val="ＭＳ Ｐゴシック"/>
        <family val="3"/>
      </rPr>
      <t>（最高40,000円）</t>
    </r>
  </si>
  <si>
    <r>
      <rPr>
        <b/>
        <sz val="10"/>
        <color indexed="8"/>
        <rFont val="ＭＳ Ｐゴシック"/>
        <family val="3"/>
      </rPr>
      <t>④</t>
    </r>
    <r>
      <rPr>
        <sz val="8"/>
        <color indexed="8"/>
        <rFont val="ＭＳ Ｐゴシック"/>
        <family val="3"/>
      </rPr>
      <t>（最高40,000円）</t>
    </r>
  </si>
  <si>
    <r>
      <rPr>
        <b/>
        <sz val="10"/>
        <color indexed="8"/>
        <rFont val="ＭＳ Ｐゴシック"/>
        <family val="3"/>
      </rPr>
      <t>⑤</t>
    </r>
    <r>
      <rPr>
        <sz val="8"/>
        <color indexed="8"/>
        <rFont val="ＭＳ Ｐゴシック"/>
        <family val="3"/>
      </rPr>
      <t>（最高50,000円）</t>
    </r>
  </si>
  <si>
    <r>
      <rPr>
        <b/>
        <sz val="10"/>
        <color indexed="8"/>
        <rFont val="ＭＳ Ｐゴシック"/>
        <family val="3"/>
      </rPr>
      <t>①</t>
    </r>
    <r>
      <rPr>
        <sz val="8"/>
        <color indexed="8"/>
        <rFont val="ＭＳ Ｐゴシック"/>
        <family val="3"/>
      </rPr>
      <t>（最高40,000円）</t>
    </r>
  </si>
  <si>
    <r>
      <rPr>
        <b/>
        <sz val="10"/>
        <color indexed="8"/>
        <rFont val="ＭＳ Ｐゴシック"/>
        <family val="3"/>
      </rPr>
      <t>②</t>
    </r>
    <r>
      <rPr>
        <sz val="8"/>
        <color indexed="8"/>
        <rFont val="ＭＳ Ｐゴシック"/>
        <family val="3"/>
      </rPr>
      <t>（最高50,000円）</t>
    </r>
  </si>
  <si>
    <t>保険会社等
の名称</t>
  </si>
  <si>
    <t>保険等の
種類（目的）</t>
  </si>
  <si>
    <t>保険
期間</t>
  </si>
  <si>
    <t>保険等の
契約者の氏名</t>
  </si>
  <si>
    <t>保険等の対象となった</t>
  </si>
  <si>
    <t>家屋等に居住又は家
財を利用している者等
の氏名</t>
  </si>
  <si>
    <t>あなた
との続柄</t>
  </si>
  <si>
    <r>
      <t>あなたが本年中に支払った保険料等のうち、左欄の区分に係る金額（分配を受けた剰余金等の控除後の金額）</t>
    </r>
    <r>
      <rPr>
        <b/>
        <sz val="10"/>
        <color indexed="8"/>
        <rFont val="ＭＳ Ｐゴシック"/>
        <family val="3"/>
      </rPr>
      <t>Ａ</t>
    </r>
  </si>
  <si>
    <t>地震保険料又は旧長期損害保険料の区分</t>
  </si>
  <si>
    <t>B</t>
  </si>
  <si>
    <t>C</t>
  </si>
  <si>
    <t>地震保険料
控 　除 　額</t>
  </si>
  <si>
    <t>＋</t>
  </si>
  <si>
    <t>Bの金額　（最高50,000円）</t>
  </si>
  <si>
    <r>
      <rPr>
        <b/>
        <sz val="10"/>
        <color indexed="8"/>
        <rFont val="ＭＳ Ｐゴシック"/>
        <family val="3"/>
      </rPr>
      <t>地震保険料控除額</t>
    </r>
    <r>
      <rPr>
        <sz val="8"/>
        <color indexed="8"/>
        <rFont val="ＭＳ Ｐゴシック"/>
        <family val="3"/>
      </rPr>
      <t>　（最高50,000円）</t>
    </r>
  </si>
  <si>
    <t>Aのうち地震保険料の金額の合計額</t>
  </si>
  <si>
    <t>Aのうち旧長期損害保険料の金額の合計額</t>
  </si>
  <si>
    <t xml:space="preserve">
地
震
保
険
料
控
除
</t>
  </si>
  <si>
    <t>地震該当</t>
  </si>
  <si>
    <t>地震×M</t>
  </si>
  <si>
    <t>旧長期該当</t>
  </si>
  <si>
    <t>旧長期×M</t>
  </si>
  <si>
    <t>G39が5万以下該当</t>
  </si>
  <si>
    <t>P41×G39</t>
  </si>
  <si>
    <t>G39が5万1以上</t>
  </si>
  <si>
    <t>R41*50000</t>
  </si>
  <si>
    <t>M39が1万以下該当</t>
  </si>
  <si>
    <t>T41*M39</t>
  </si>
  <si>
    <t>M39が10001～2万</t>
  </si>
  <si>
    <t>V41*(M39/2+5000)</t>
  </si>
  <si>
    <t>M39が20001以上</t>
  </si>
  <si>
    <t>Y41*15000</t>
  </si>
  <si>
    <t>F41+I41</t>
  </si>
  <si>
    <t>AA41が5万以下該当</t>
  </si>
  <si>
    <t>AB41*AA41</t>
  </si>
  <si>
    <t>AA41が50001以上</t>
  </si>
  <si>
    <t>AD41*50000</t>
  </si>
  <si>
    <t>◆給与所得者の保険料控除申告書（内訳書）◆</t>
  </si>
  <si>
    <t>②と③が同額に該当</t>
  </si>
  <si>
    <t>AO×J15</t>
  </si>
  <si>
    <t>Cの金額　（10,000円を超える場合はC×0.5+5000 最高15,000円）</t>
  </si>
  <si>
    <t>=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</si>
</sst>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8"/>
      <color indexed="29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8"/>
      <color rgb="FFF46666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8"/>
      <color theme="1"/>
      <name val="Calibri"/>
      <family val="3"/>
    </font>
    <font>
      <sz val="6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/>
      <top style="thin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/>
      <bottom style="thin">
        <color rgb="FF00B050"/>
      </bottom>
    </border>
    <border>
      <left/>
      <right style="thin">
        <color rgb="FF00B050"/>
      </right>
      <top/>
      <bottom/>
    </border>
    <border>
      <left/>
      <right/>
      <top style="thin">
        <color rgb="FF00B050"/>
      </top>
      <bottom/>
    </border>
    <border>
      <left/>
      <right style="thin">
        <color rgb="FF00B050"/>
      </right>
      <top style="thin">
        <color rgb="FF00B050"/>
      </top>
      <bottom style="thin">
        <color rgb="FF00B050"/>
      </bottom>
    </border>
    <border>
      <left/>
      <right/>
      <top/>
      <bottom style="thin">
        <color rgb="FF00B050"/>
      </bottom>
    </border>
    <border>
      <left style="thin">
        <color rgb="FF00B050"/>
      </left>
      <right/>
      <top style="thin">
        <color rgb="FF00B050"/>
      </top>
      <bottom/>
    </border>
    <border>
      <left style="thin">
        <color rgb="FF00B050"/>
      </left>
      <right style="thin">
        <color rgb="FF00B050"/>
      </right>
      <top/>
      <bottom/>
    </border>
    <border>
      <left style="thin">
        <color rgb="FF00B050"/>
      </left>
      <right style="thin">
        <color rgb="FF00B050"/>
      </right>
      <top/>
      <bottom style="medium">
        <color rgb="FFF46666"/>
      </bottom>
    </border>
    <border>
      <left style="medium">
        <color rgb="FFF46666"/>
      </left>
      <right/>
      <top style="medium">
        <color rgb="FFF46666"/>
      </top>
      <bottom style="medium">
        <color rgb="FFF46666"/>
      </bottom>
    </border>
    <border>
      <left/>
      <right/>
      <top style="medium">
        <color rgb="FFF46666"/>
      </top>
      <bottom/>
    </border>
    <border>
      <left/>
      <right style="thin">
        <color rgb="FF00B050"/>
      </right>
      <top style="medium">
        <color rgb="FFF46666"/>
      </top>
      <bottom/>
    </border>
    <border>
      <left/>
      <right style="thin">
        <color rgb="FF00B050"/>
      </right>
      <top/>
      <bottom style="thin">
        <color rgb="FF00B050"/>
      </bottom>
    </border>
    <border>
      <left/>
      <right style="thin">
        <color rgb="FF00B050"/>
      </right>
      <top style="thin">
        <color rgb="FF00B050"/>
      </top>
      <bottom/>
    </border>
    <border>
      <left style="thin">
        <color rgb="FF00B050"/>
      </left>
      <right/>
      <top/>
      <bottom style="thin">
        <color rgb="FF00B050"/>
      </bottom>
    </border>
    <border>
      <left style="thin">
        <color rgb="FF00B050"/>
      </left>
      <right style="medium">
        <color rgb="FFF46666"/>
      </right>
      <top style="thin">
        <color rgb="FF00B050"/>
      </top>
      <bottom style="thin">
        <color rgb="FF00B050"/>
      </bottom>
    </border>
    <border>
      <left style="medium">
        <color rgb="FFF46666"/>
      </left>
      <right/>
      <top style="medium">
        <color rgb="FFF46666"/>
      </top>
      <bottom style="thin">
        <color rgb="FF00B050"/>
      </bottom>
    </border>
    <border>
      <left style="medium">
        <color rgb="FFF46666"/>
      </left>
      <right/>
      <top style="thin">
        <color rgb="FF00B050"/>
      </top>
      <bottom style="medium">
        <color rgb="FFF46666"/>
      </bottom>
    </border>
    <border>
      <left/>
      <right style="medium">
        <color rgb="FFF46666"/>
      </right>
      <top style="medium">
        <color rgb="FFF46666"/>
      </top>
      <bottom style="thin">
        <color rgb="FF00B050"/>
      </bottom>
    </border>
    <border>
      <left/>
      <right style="medium">
        <color rgb="FFF46666"/>
      </right>
      <top style="thin">
        <color rgb="FF00B050"/>
      </top>
      <bottom style="medium">
        <color rgb="FFF46666"/>
      </bottom>
    </border>
    <border>
      <left style="thin">
        <color rgb="FF00B050"/>
      </left>
      <right style="thin">
        <color rgb="FF00B050"/>
      </right>
      <top style="thin">
        <color rgb="FF00B050"/>
      </top>
      <bottom/>
    </border>
    <border>
      <left/>
      <right/>
      <top style="thin">
        <color rgb="FF00B050"/>
      </top>
      <bottom style="thin">
        <color rgb="FF00B050"/>
      </bottom>
    </border>
    <border>
      <left/>
      <right/>
      <top style="thin">
        <color rgb="FF00B050"/>
      </top>
      <bottom style="medium">
        <color rgb="FFF46666"/>
      </bottom>
    </border>
    <border>
      <left/>
      <right style="thin">
        <color rgb="FF00B050"/>
      </right>
      <top style="thin">
        <color rgb="FF00B050"/>
      </top>
      <bottom style="medium">
        <color rgb="FFF46666"/>
      </bottom>
    </border>
    <border>
      <left/>
      <right/>
      <top style="medium">
        <color rgb="FFF46666"/>
      </top>
      <bottom style="thin">
        <color rgb="FF00B050"/>
      </bottom>
    </border>
    <border>
      <left/>
      <right style="thin">
        <color rgb="FF00B050"/>
      </right>
      <top style="medium">
        <color rgb="FFF46666"/>
      </top>
      <bottom style="thin">
        <color rgb="FF00B050"/>
      </bottom>
    </border>
    <border>
      <left style="thin">
        <color rgb="FF00B050"/>
      </left>
      <right/>
      <top style="thin">
        <color rgb="FF00B050"/>
      </top>
      <bottom style="medium">
        <color rgb="FFF46666"/>
      </bottom>
    </border>
    <border>
      <left/>
      <right style="medium">
        <color rgb="FFF46666"/>
      </right>
      <top style="medium">
        <color rgb="FFF46666"/>
      </top>
      <bottom/>
    </border>
    <border>
      <left/>
      <right style="medium">
        <color rgb="FFF46666"/>
      </right>
      <top/>
      <bottom style="medium">
        <color rgb="FFF46666"/>
      </bottom>
    </border>
    <border>
      <left style="thin">
        <color rgb="FF00B050"/>
      </left>
      <right/>
      <top style="medium">
        <color rgb="FFF46666"/>
      </top>
      <bottom/>
    </border>
    <border>
      <left/>
      <right style="medium">
        <color rgb="FFF46666"/>
      </right>
      <top style="thin">
        <color rgb="FF00B050"/>
      </top>
      <bottom style="thin">
        <color rgb="FF00B050"/>
      </bottom>
    </border>
    <border>
      <left style="medium">
        <color rgb="FFF46666"/>
      </left>
      <right/>
      <top style="thin">
        <color rgb="FF00B050"/>
      </top>
      <bottom style="thin">
        <color rgb="FF00B050"/>
      </bottom>
    </border>
    <border>
      <left/>
      <right/>
      <top style="medium">
        <color rgb="FFF46666"/>
      </top>
      <bottom style="medium">
        <color rgb="FFF46666"/>
      </bottom>
    </border>
    <border>
      <left/>
      <right style="medium">
        <color rgb="FFF46666"/>
      </right>
      <top style="medium">
        <color rgb="FFF46666"/>
      </top>
      <bottom style="medium">
        <color rgb="FFF46666"/>
      </bottom>
    </border>
    <border>
      <left style="thin">
        <color rgb="FF00B050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distributed" vertical="center" wrapText="1"/>
    </xf>
    <xf numFmtId="5" fontId="44" fillId="0" borderId="0" xfId="0" applyNumberFormat="1" applyFont="1" applyBorder="1" applyAlignment="1">
      <alignment horizontal="right" vertical="center"/>
    </xf>
    <xf numFmtId="5" fontId="45" fillId="0" borderId="0" xfId="0" applyNumberFormat="1" applyFont="1" applyBorder="1" applyAlignment="1">
      <alignment horizontal="right" vertical="center"/>
    </xf>
    <xf numFmtId="0" fontId="42" fillId="0" borderId="10" xfId="0" applyFont="1" applyBorder="1" applyAlignment="1" applyProtection="1">
      <alignment horizontal="center" vertical="center"/>
      <protection locked="0"/>
    </xf>
    <xf numFmtId="5" fontId="42" fillId="0" borderId="10" xfId="0" applyNumberFormat="1" applyFont="1" applyBorder="1" applyAlignment="1" applyProtection="1">
      <alignment vertical="center"/>
      <protection locked="0"/>
    </xf>
    <xf numFmtId="5" fontId="42" fillId="0" borderId="10" xfId="0" applyNumberFormat="1" applyFont="1" applyBorder="1" applyAlignment="1" applyProtection="1">
      <alignment horizontal="right" vertical="center"/>
      <protection locked="0"/>
    </xf>
    <xf numFmtId="0" fontId="43" fillId="0" borderId="11" xfId="0" applyFont="1" applyBorder="1" applyAlignment="1">
      <alignment horizontal="center" vertical="center"/>
    </xf>
    <xf numFmtId="0" fontId="42" fillId="0" borderId="12" xfId="0" applyFont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distributed" vertical="center"/>
    </xf>
    <xf numFmtId="0" fontId="42" fillId="0" borderId="0" xfId="0" applyFont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76" fontId="44" fillId="0" borderId="0" xfId="0" applyNumberFormat="1" applyFont="1" applyBorder="1" applyAlignment="1">
      <alignment vertical="center"/>
    </xf>
    <xf numFmtId="176" fontId="42" fillId="0" borderId="0" xfId="0" applyNumberFormat="1" applyFont="1" applyAlignment="1">
      <alignment vertical="center"/>
    </xf>
    <xf numFmtId="5" fontId="42" fillId="0" borderId="0" xfId="0" applyNumberFormat="1" applyFont="1" applyAlignment="1">
      <alignment vertical="center"/>
    </xf>
    <xf numFmtId="0" fontId="42" fillId="0" borderId="15" xfId="0" applyFont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0" fontId="42" fillId="0" borderId="13" xfId="0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5" fontId="42" fillId="0" borderId="19" xfId="0" applyNumberFormat="1" applyFont="1" applyBorder="1" applyAlignment="1" applyProtection="1">
      <alignment vertical="center"/>
      <protection locked="0"/>
    </xf>
    <xf numFmtId="176" fontId="46" fillId="0" borderId="16" xfId="0" applyNumberFormat="1" applyFont="1" applyBorder="1" applyAlignment="1">
      <alignment horizontal="right" vertical="center"/>
    </xf>
    <xf numFmtId="0" fontId="44" fillId="0" borderId="20" xfId="0" applyFont="1" applyBorder="1" applyAlignment="1">
      <alignment horizontal="left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76" fontId="45" fillId="0" borderId="16" xfId="0" applyNumberFormat="1" applyFont="1" applyBorder="1" applyAlignment="1">
      <alignment horizontal="right" vertical="center"/>
    </xf>
    <xf numFmtId="0" fontId="45" fillId="0" borderId="23" xfId="0" applyFont="1" applyBorder="1" applyAlignment="1">
      <alignment horizontal="right"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/>
    </xf>
    <xf numFmtId="5" fontId="45" fillId="0" borderId="25" xfId="0" applyNumberFormat="1" applyFont="1" applyBorder="1" applyAlignment="1">
      <alignment horizontal="right" vertical="center"/>
    </xf>
    <xf numFmtId="5" fontId="45" fillId="0" borderId="23" xfId="0" applyNumberFormat="1" applyFont="1" applyBorder="1" applyAlignment="1">
      <alignment horizontal="right" vertical="center"/>
    </xf>
    <xf numFmtId="0" fontId="42" fillId="0" borderId="17" xfId="0" applyFont="1" applyBorder="1" applyAlignment="1">
      <alignment horizontal="center" vertical="center"/>
    </xf>
    <xf numFmtId="5" fontId="44" fillId="0" borderId="12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distributed" vertical="center" wrapText="1"/>
    </xf>
    <xf numFmtId="0" fontId="42" fillId="0" borderId="26" xfId="0" applyFont="1" applyBorder="1" applyAlignment="1">
      <alignment horizontal="distributed" vertical="center" wrapText="1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5" fontId="44" fillId="0" borderId="29" xfId="0" applyNumberFormat="1" applyFont="1" applyBorder="1" applyAlignment="1">
      <alignment horizontal="right" vertical="center"/>
    </xf>
    <xf numFmtId="5" fontId="44" fillId="0" borderId="30" xfId="0" applyNumberFormat="1" applyFont="1" applyBorder="1" applyAlignment="1">
      <alignment horizontal="right" vertical="center"/>
    </xf>
    <xf numFmtId="0" fontId="42" fillId="0" borderId="15" xfId="0" applyFont="1" applyBorder="1" applyAlignment="1">
      <alignment horizontal="distributed" vertical="center" wrapText="1"/>
    </xf>
    <xf numFmtId="0" fontId="42" fillId="0" borderId="24" xfId="0" applyFont="1" applyBorder="1" applyAlignment="1">
      <alignment horizontal="distributed" vertical="center" wrapText="1"/>
    </xf>
    <xf numFmtId="0" fontId="42" fillId="0" borderId="31" xfId="0" applyFont="1" applyBorder="1" applyAlignment="1">
      <alignment horizontal="distributed" vertical="center" wrapText="1"/>
    </xf>
    <xf numFmtId="0" fontId="42" fillId="0" borderId="31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5" fontId="44" fillId="0" borderId="18" xfId="0" applyNumberFormat="1" applyFont="1" applyBorder="1" applyAlignment="1">
      <alignment horizontal="right" vertical="center"/>
    </xf>
    <xf numFmtId="0" fontId="42" fillId="0" borderId="32" xfId="0" applyFont="1" applyBorder="1" applyAlignment="1" applyProtection="1">
      <alignment horizontal="center" vertical="center"/>
      <protection locked="0"/>
    </xf>
    <xf numFmtId="0" fontId="42" fillId="0" borderId="15" xfId="0" applyFont="1" applyBorder="1" applyAlignment="1" applyProtection="1">
      <alignment horizontal="center" vertical="center"/>
      <protection locked="0"/>
    </xf>
    <xf numFmtId="0" fontId="42" fillId="0" borderId="33" xfId="0" applyFont="1" applyBorder="1" applyAlignment="1" applyProtection="1">
      <alignment horizontal="center" vertical="center"/>
      <protection locked="0"/>
    </xf>
    <xf numFmtId="0" fontId="42" fillId="0" borderId="34" xfId="0" applyFont="1" applyBorder="1" applyAlignment="1" applyProtection="1">
      <alignment horizontal="center" vertical="center"/>
      <protection locked="0"/>
    </xf>
    <xf numFmtId="0" fontId="42" fillId="0" borderId="15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2" fillId="0" borderId="35" xfId="0" applyFont="1" applyBorder="1" applyAlignment="1" applyProtection="1">
      <alignment horizontal="center" vertical="center"/>
      <protection locked="0"/>
    </xf>
    <xf numFmtId="0" fontId="42" fillId="0" borderId="36" xfId="0" applyFont="1" applyBorder="1" applyAlignment="1" applyProtection="1">
      <alignment horizontal="center" vertical="center"/>
      <protection locked="0"/>
    </xf>
    <xf numFmtId="0" fontId="42" fillId="33" borderId="15" xfId="0" applyFont="1" applyFill="1" applyBorder="1" applyAlignment="1">
      <alignment horizontal="distributed" vertical="center" wrapText="1"/>
    </xf>
    <xf numFmtId="0" fontId="42" fillId="33" borderId="10" xfId="0" applyFont="1" applyFill="1" applyBorder="1" applyAlignment="1">
      <alignment horizontal="distributed" vertical="center" wrapText="1"/>
    </xf>
    <xf numFmtId="0" fontId="44" fillId="0" borderId="35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distributed" vertical="center"/>
    </xf>
    <xf numFmtId="0" fontId="47" fillId="0" borderId="24" xfId="0" applyFont="1" applyBorder="1" applyAlignment="1">
      <alignment horizontal="distributed" vertical="center" wrapText="1"/>
    </xf>
    <xf numFmtId="0" fontId="47" fillId="0" borderId="23" xfId="0" applyFont="1" applyBorder="1" applyAlignment="1">
      <alignment horizontal="distributed" vertical="center"/>
    </xf>
    <xf numFmtId="0" fontId="44" fillId="0" borderId="31" xfId="0" applyFont="1" applyBorder="1" applyAlignment="1">
      <alignment horizontal="center" vertical="distributed" wrapText="1"/>
    </xf>
    <xf numFmtId="0" fontId="44" fillId="0" borderId="18" xfId="0" applyFont="1" applyBorder="1" applyAlignment="1">
      <alignment horizontal="center" vertical="distributed"/>
    </xf>
    <xf numFmtId="0" fontId="44" fillId="0" borderId="12" xfId="0" applyFont="1" applyBorder="1" applyAlignment="1">
      <alignment horizontal="center" vertical="distributed"/>
    </xf>
    <xf numFmtId="0" fontId="42" fillId="0" borderId="17" xfId="0" applyFont="1" applyBorder="1" applyAlignment="1">
      <alignment horizontal="distributed" vertical="center" wrapText="1" indent="1"/>
    </xf>
    <xf numFmtId="0" fontId="42" fillId="0" borderId="14" xfId="0" applyFont="1" applyBorder="1" applyAlignment="1">
      <alignment horizontal="distributed" vertical="center" wrapText="1" indent="1"/>
    </xf>
    <xf numFmtId="0" fontId="42" fillId="0" borderId="24" xfId="0" applyFont="1" applyBorder="1" applyAlignment="1">
      <alignment horizontal="distributed" vertical="center" wrapText="1" indent="1"/>
    </xf>
    <xf numFmtId="0" fontId="42" fillId="0" borderId="25" xfId="0" applyFont="1" applyBorder="1" applyAlignment="1">
      <alignment horizontal="distributed" vertical="center" wrapText="1" indent="1"/>
    </xf>
    <xf numFmtId="0" fontId="42" fillId="0" borderId="16" xfId="0" applyFont="1" applyBorder="1" applyAlignment="1">
      <alignment horizontal="distributed" vertical="center" wrapText="1" indent="1"/>
    </xf>
    <xf numFmtId="0" fontId="42" fillId="0" borderId="23" xfId="0" applyFont="1" applyBorder="1" applyAlignment="1">
      <alignment horizontal="distributed" vertical="center" wrapText="1" indent="1"/>
    </xf>
    <xf numFmtId="0" fontId="42" fillId="0" borderId="15" xfId="0" applyFont="1" applyBorder="1" applyAlignment="1">
      <alignment horizontal="distributed" vertical="center" wrapText="1" indent="1"/>
    </xf>
    <xf numFmtId="0" fontId="42" fillId="0" borderId="10" xfId="0" applyFont="1" applyBorder="1" applyAlignment="1">
      <alignment horizontal="distributed" vertical="center" wrapText="1" indent="1"/>
    </xf>
    <xf numFmtId="0" fontId="42" fillId="0" borderId="10" xfId="0" applyFont="1" applyBorder="1" applyAlignment="1">
      <alignment horizontal="distributed" vertical="center" wrapText="1" indent="1"/>
    </xf>
    <xf numFmtId="0" fontId="42" fillId="0" borderId="37" xfId="0" applyFont="1" applyBorder="1" applyAlignment="1" applyProtection="1">
      <alignment horizontal="center" vertical="center"/>
      <protection locked="0"/>
    </xf>
    <xf numFmtId="5" fontId="44" fillId="0" borderId="38" xfId="0" applyNumberFormat="1" applyFont="1" applyBorder="1" applyAlignment="1">
      <alignment horizontal="right" vertical="center"/>
    </xf>
    <xf numFmtId="5" fontId="44" fillId="0" borderId="39" xfId="0" applyNumberFormat="1" applyFont="1" applyBorder="1" applyAlignment="1">
      <alignment horizontal="right" vertical="center"/>
    </xf>
    <xf numFmtId="0" fontId="42" fillId="0" borderId="1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42" fillId="33" borderId="31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5" fontId="44" fillId="0" borderId="16" xfId="0" applyNumberFormat="1" applyFont="1" applyBorder="1" applyAlignment="1">
      <alignment horizontal="right" vertical="center"/>
    </xf>
    <xf numFmtId="0" fontId="44" fillId="0" borderId="16" xfId="0" applyFont="1" applyBorder="1" applyAlignment="1">
      <alignment horizontal="right"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/>
    </xf>
    <xf numFmtId="176" fontId="44" fillId="0" borderId="25" xfId="0" applyNumberFormat="1" applyFont="1" applyBorder="1" applyAlignment="1">
      <alignment horizontal="right" vertical="center"/>
    </xf>
    <xf numFmtId="0" fontId="42" fillId="0" borderId="1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5" fontId="44" fillId="0" borderId="43" xfId="0" applyNumberFormat="1" applyFont="1" applyBorder="1" applyAlignment="1">
      <alignment horizontal="right" vertical="center"/>
    </xf>
    <xf numFmtId="5" fontId="44" fillId="0" borderId="44" xfId="0" applyNumberFormat="1" applyFont="1" applyBorder="1" applyAlignment="1">
      <alignment horizontal="right" vertical="center"/>
    </xf>
    <xf numFmtId="0" fontId="42" fillId="0" borderId="31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31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13" xfId="0" applyFont="1" applyBorder="1" applyAlignment="1">
      <alignment horizontal="center" vertical="center"/>
    </xf>
    <xf numFmtId="0" fontId="42" fillId="0" borderId="11" xfId="0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>
      <alignment horizontal="distributed" vertical="center" wrapText="1" indent="1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vertical="center"/>
    </xf>
    <xf numFmtId="0" fontId="42" fillId="0" borderId="14" xfId="0" applyFont="1" applyBorder="1" applyAlignment="1">
      <alignment horizontal="distributed" vertical="center" indent="1"/>
    </xf>
    <xf numFmtId="0" fontId="42" fillId="0" borderId="45" xfId="0" applyFont="1" applyBorder="1" applyAlignment="1">
      <alignment horizontal="distributed" vertical="center" indent="1"/>
    </xf>
    <xf numFmtId="0" fontId="42" fillId="0" borderId="0" xfId="0" applyFont="1" applyBorder="1" applyAlignment="1">
      <alignment horizontal="distributed" vertical="center" indent="1"/>
    </xf>
    <xf numFmtId="0" fontId="42" fillId="0" borderId="25" xfId="0" applyFont="1" applyBorder="1" applyAlignment="1">
      <alignment horizontal="distributed" vertical="center" indent="1"/>
    </xf>
    <xf numFmtId="0" fontId="42" fillId="0" borderId="16" xfId="0" applyFont="1" applyBorder="1" applyAlignment="1">
      <alignment horizontal="distributed" vertical="center" indent="1"/>
    </xf>
    <xf numFmtId="0" fontId="42" fillId="0" borderId="31" xfId="0" applyFont="1" applyBorder="1" applyAlignment="1">
      <alignment horizontal="distributed" vertical="center" wrapText="1" indent="1"/>
    </xf>
    <xf numFmtId="0" fontId="42" fillId="0" borderId="18" xfId="0" applyFont="1" applyBorder="1" applyAlignment="1">
      <alignment horizontal="distributed" vertical="center" indent="1"/>
    </xf>
    <xf numFmtId="0" fontId="42" fillId="0" borderId="12" xfId="0" applyFont="1" applyBorder="1" applyAlignment="1">
      <alignment horizontal="distributed" vertical="center" indent="1"/>
    </xf>
    <xf numFmtId="0" fontId="47" fillId="0" borderId="3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0.71875" style="1" customWidth="1"/>
    <col min="2" max="2" width="3.28125" style="1" customWidth="1"/>
    <col min="3" max="3" width="2.7109375" style="1" bestFit="1" customWidth="1"/>
    <col min="4" max="4" width="2.8515625" style="1" bestFit="1" customWidth="1"/>
    <col min="5" max="5" width="19.7109375" style="1" customWidth="1"/>
    <col min="6" max="6" width="2.28125" style="1" bestFit="1" customWidth="1"/>
    <col min="7" max="7" width="16.7109375" style="1" customWidth="1"/>
    <col min="8" max="8" width="7.140625" style="1" bestFit="1" customWidth="1"/>
    <col min="9" max="9" width="17.7109375" style="1" customWidth="1"/>
    <col min="10" max="10" width="11.421875" style="1" customWidth="1"/>
    <col min="11" max="11" width="4.8515625" style="1" customWidth="1"/>
    <col min="12" max="12" width="10.421875" style="1" customWidth="1"/>
    <col min="13" max="13" width="26.57421875" style="1" customWidth="1"/>
    <col min="14" max="14" width="8.57421875" style="1" bestFit="1" customWidth="1"/>
    <col min="15" max="15" width="0.2890625" style="1" customWidth="1"/>
    <col min="16" max="20" width="8.8515625" style="1" hidden="1" customWidth="1"/>
    <col min="21" max="21" width="6.57421875" style="1" hidden="1" customWidth="1"/>
    <col min="22" max="22" width="13.7109375" style="1" hidden="1" customWidth="1"/>
    <col min="23" max="23" width="6.57421875" style="1" hidden="1" customWidth="1"/>
    <col min="24" max="24" width="12.7109375" style="1" hidden="1" customWidth="1"/>
    <col min="25" max="25" width="6.57421875" style="1" hidden="1" customWidth="1"/>
    <col min="26" max="26" width="13.28125" style="1" hidden="1" customWidth="1"/>
    <col min="27" max="28" width="8.8515625" style="1" hidden="1" customWidth="1"/>
    <col min="29" max="29" width="12.7109375" style="1" hidden="1" customWidth="1"/>
    <col min="30" max="30" width="8.8515625" style="1" hidden="1" customWidth="1"/>
    <col min="31" max="31" width="12.7109375" style="1" hidden="1" customWidth="1"/>
    <col min="32" max="33" width="8.8515625" style="1" hidden="1" customWidth="1"/>
    <col min="34" max="34" width="15.7109375" style="1" hidden="1" customWidth="1"/>
    <col min="35" max="40" width="8.8515625" style="1" hidden="1" customWidth="1"/>
    <col min="41" max="41" width="14.28125" style="1" hidden="1" customWidth="1"/>
    <col min="42" max="42" width="8.8515625" style="1" hidden="1" customWidth="1"/>
    <col min="43" max="48" width="8.8515625" style="1" customWidth="1"/>
    <col min="49" max="16384" width="8.8515625" style="1" customWidth="1"/>
  </cols>
  <sheetData>
    <row r="1" spans="2:14" ht="15.75">
      <c r="B1" s="96" t="s">
        <v>107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ht="0.75" customHeight="1">
      <c r="P2" s="1" t="s">
        <v>58</v>
      </c>
    </row>
    <row r="3" spans="2:15" ht="30" customHeight="1">
      <c r="B3" s="72" t="s">
        <v>62</v>
      </c>
      <c r="C3" s="75" t="s">
        <v>0</v>
      </c>
      <c r="D3" s="76"/>
      <c r="E3" s="77"/>
      <c r="F3" s="81" t="s">
        <v>1</v>
      </c>
      <c r="G3" s="82"/>
      <c r="H3" s="44" t="s">
        <v>2</v>
      </c>
      <c r="I3" s="83" t="s">
        <v>3</v>
      </c>
      <c r="J3" s="69" t="s">
        <v>4</v>
      </c>
      <c r="K3" s="69"/>
      <c r="L3" s="44" t="s">
        <v>5</v>
      </c>
      <c r="M3" s="44" t="s">
        <v>15</v>
      </c>
      <c r="N3" s="44" t="s">
        <v>59</v>
      </c>
      <c r="O3" s="5"/>
    </row>
    <row r="4" spans="2:42" ht="9">
      <c r="B4" s="73"/>
      <c r="C4" s="78"/>
      <c r="D4" s="79"/>
      <c r="E4" s="80"/>
      <c r="F4" s="81"/>
      <c r="G4" s="82"/>
      <c r="H4" s="44"/>
      <c r="I4" s="83"/>
      <c r="J4" s="14" t="s">
        <v>6</v>
      </c>
      <c r="K4" s="14" t="s">
        <v>7</v>
      </c>
      <c r="L4" s="44"/>
      <c r="M4" s="44"/>
      <c r="N4" s="44"/>
      <c r="O4" s="5"/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23</v>
      </c>
      <c r="W4" s="1" t="s">
        <v>22</v>
      </c>
      <c r="X4" s="1" t="s">
        <v>24</v>
      </c>
      <c r="Y4" s="1" t="s">
        <v>25</v>
      </c>
      <c r="Z4" s="1" t="s">
        <v>26</v>
      </c>
      <c r="AA4" s="1" t="s">
        <v>27</v>
      </c>
      <c r="AB4" s="1" t="s">
        <v>28</v>
      </c>
      <c r="AC4" s="1" t="s">
        <v>29</v>
      </c>
      <c r="AD4" s="1" t="s">
        <v>30</v>
      </c>
      <c r="AE4" s="1" t="s">
        <v>31</v>
      </c>
      <c r="AF4" s="1" t="s">
        <v>32</v>
      </c>
      <c r="AG4" s="1" t="s">
        <v>33</v>
      </c>
      <c r="AH4" s="1" t="s">
        <v>34</v>
      </c>
      <c r="AI4" s="1" t="s">
        <v>35</v>
      </c>
      <c r="AJ4" s="1" t="s">
        <v>36</v>
      </c>
      <c r="AK4" s="1" t="s">
        <v>37</v>
      </c>
      <c r="AL4" s="1" t="s">
        <v>38</v>
      </c>
      <c r="AM4" s="1" t="s">
        <v>39</v>
      </c>
      <c r="AN4" s="1" t="s">
        <v>40</v>
      </c>
      <c r="AO4" s="1" t="s">
        <v>108</v>
      </c>
      <c r="AP4" s="1" t="s">
        <v>109</v>
      </c>
    </row>
    <row r="5" spans="2:19" ht="12.75" customHeight="1">
      <c r="B5" s="73"/>
      <c r="C5" s="60" t="s">
        <v>11</v>
      </c>
      <c r="D5" s="11">
        <v>1</v>
      </c>
      <c r="E5" s="8"/>
      <c r="F5" s="56"/>
      <c r="G5" s="57"/>
      <c r="H5" s="8"/>
      <c r="I5" s="8"/>
      <c r="J5" s="8"/>
      <c r="K5" s="8"/>
      <c r="L5" s="8"/>
      <c r="M5" s="9"/>
      <c r="N5" s="2"/>
      <c r="O5" s="4"/>
      <c r="P5" s="1" t="b">
        <f>IF(L5="新",1)</f>
        <v>0</v>
      </c>
      <c r="Q5" s="1">
        <f>P5*M5</f>
        <v>0</v>
      </c>
      <c r="R5" s="1" t="b">
        <f>IF(L5="旧",1)</f>
        <v>0</v>
      </c>
      <c r="S5" s="1">
        <f>R5*M5</f>
        <v>0</v>
      </c>
    </row>
    <row r="6" spans="2:19" ht="12.75" customHeight="1">
      <c r="B6" s="73"/>
      <c r="C6" s="61"/>
      <c r="D6" s="3">
        <v>2</v>
      </c>
      <c r="E6" s="12"/>
      <c r="F6" s="56"/>
      <c r="G6" s="57"/>
      <c r="H6" s="8"/>
      <c r="I6" s="8"/>
      <c r="J6" s="8"/>
      <c r="K6" s="8"/>
      <c r="L6" s="8"/>
      <c r="M6" s="9"/>
      <c r="N6" s="2"/>
      <c r="O6" s="4"/>
      <c r="P6" s="1" t="b">
        <f aca="true" t="shared" si="0" ref="P6:P11">IF(L6="新",1)</f>
        <v>0</v>
      </c>
      <c r="Q6" s="1">
        <f aca="true" t="shared" si="1" ref="Q6:Q11">P6*M6</f>
        <v>0</v>
      </c>
      <c r="R6" s="1" t="b">
        <f aca="true" t="shared" si="2" ref="R6:R11">IF(L6="旧",1)</f>
        <v>0</v>
      </c>
      <c r="S6" s="1">
        <f aca="true" t="shared" si="3" ref="S6:S11">R6*M6</f>
        <v>0</v>
      </c>
    </row>
    <row r="7" spans="2:19" ht="12.75" customHeight="1">
      <c r="B7" s="73"/>
      <c r="C7" s="61"/>
      <c r="D7" s="3">
        <v>3</v>
      </c>
      <c r="E7" s="8"/>
      <c r="F7" s="56"/>
      <c r="G7" s="57"/>
      <c r="H7" s="8"/>
      <c r="I7" s="8"/>
      <c r="J7" s="8"/>
      <c r="K7" s="8"/>
      <c r="L7" s="8"/>
      <c r="M7" s="9"/>
      <c r="N7" s="2"/>
      <c r="O7" s="4"/>
      <c r="P7" s="1" t="b">
        <f t="shared" si="0"/>
        <v>0</v>
      </c>
      <c r="Q7" s="1">
        <f t="shared" si="1"/>
        <v>0</v>
      </c>
      <c r="R7" s="1" t="b">
        <f t="shared" si="2"/>
        <v>0</v>
      </c>
      <c r="S7" s="1">
        <f t="shared" si="3"/>
        <v>0</v>
      </c>
    </row>
    <row r="8" spans="2:19" ht="12.75" customHeight="1">
      <c r="B8" s="73"/>
      <c r="C8" s="61"/>
      <c r="D8" s="3">
        <v>4</v>
      </c>
      <c r="E8" s="8"/>
      <c r="F8" s="56"/>
      <c r="G8" s="57"/>
      <c r="H8" s="8"/>
      <c r="I8" s="8"/>
      <c r="J8" s="8"/>
      <c r="K8" s="8"/>
      <c r="L8" s="8"/>
      <c r="M8" s="9"/>
      <c r="N8" s="2"/>
      <c r="O8" s="4"/>
      <c r="P8" s="1" t="b">
        <f t="shared" si="0"/>
        <v>0</v>
      </c>
      <c r="Q8" s="1">
        <f t="shared" si="1"/>
        <v>0</v>
      </c>
      <c r="R8" s="1" t="b">
        <f t="shared" si="2"/>
        <v>0</v>
      </c>
      <c r="S8" s="1">
        <f t="shared" si="3"/>
        <v>0</v>
      </c>
    </row>
    <row r="9" spans="2:19" ht="12.75" customHeight="1">
      <c r="B9" s="73"/>
      <c r="C9" s="61"/>
      <c r="D9" s="3">
        <v>5</v>
      </c>
      <c r="E9" s="8"/>
      <c r="F9" s="56"/>
      <c r="G9" s="57"/>
      <c r="H9" s="8"/>
      <c r="I9" s="8"/>
      <c r="J9" s="8"/>
      <c r="K9" s="8"/>
      <c r="L9" s="8"/>
      <c r="M9" s="9"/>
      <c r="N9" s="2"/>
      <c r="O9" s="4"/>
      <c r="P9" s="1" t="b">
        <f t="shared" si="0"/>
        <v>0</v>
      </c>
      <c r="Q9" s="1">
        <f t="shared" si="1"/>
        <v>0</v>
      </c>
      <c r="R9" s="1" t="b">
        <f t="shared" si="2"/>
        <v>0</v>
      </c>
      <c r="S9" s="1">
        <f t="shared" si="3"/>
        <v>0</v>
      </c>
    </row>
    <row r="10" spans="2:19" ht="12.75" customHeight="1">
      <c r="B10" s="73"/>
      <c r="C10" s="61"/>
      <c r="D10" s="3">
        <v>6</v>
      </c>
      <c r="E10" s="8"/>
      <c r="F10" s="56"/>
      <c r="G10" s="57"/>
      <c r="H10" s="8"/>
      <c r="I10" s="8"/>
      <c r="J10" s="8"/>
      <c r="K10" s="8"/>
      <c r="L10" s="8"/>
      <c r="M10" s="9"/>
      <c r="N10" s="2"/>
      <c r="O10" s="4"/>
      <c r="P10" s="1" t="b">
        <f t="shared" si="0"/>
        <v>0</v>
      </c>
      <c r="Q10" s="1">
        <f t="shared" si="1"/>
        <v>0</v>
      </c>
      <c r="R10" s="1" t="b">
        <f t="shared" si="2"/>
        <v>0</v>
      </c>
      <c r="S10" s="1">
        <f t="shared" si="3"/>
        <v>0</v>
      </c>
    </row>
    <row r="11" spans="2:19" ht="12.75" customHeight="1" thickBot="1">
      <c r="B11" s="73"/>
      <c r="C11" s="61"/>
      <c r="D11" s="3">
        <v>7</v>
      </c>
      <c r="E11" s="8"/>
      <c r="F11" s="84"/>
      <c r="G11" s="59"/>
      <c r="H11" s="8"/>
      <c r="I11" s="8"/>
      <c r="J11" s="8"/>
      <c r="K11" s="8"/>
      <c r="L11" s="8"/>
      <c r="M11" s="9"/>
      <c r="N11" s="2"/>
      <c r="O11" s="4"/>
      <c r="P11" s="1" t="b">
        <f t="shared" si="0"/>
        <v>0</v>
      </c>
      <c r="Q11" s="1">
        <f t="shared" si="1"/>
        <v>0</v>
      </c>
      <c r="R11" s="1" t="b">
        <f t="shared" si="2"/>
        <v>0</v>
      </c>
      <c r="S11" s="1">
        <f t="shared" si="3"/>
        <v>0</v>
      </c>
    </row>
    <row r="12" spans="2:26" ht="12">
      <c r="B12" s="73"/>
      <c r="C12" s="61"/>
      <c r="D12" s="44" t="s">
        <v>8</v>
      </c>
      <c r="E12" s="45"/>
      <c r="F12" s="66" t="s">
        <v>56</v>
      </c>
      <c r="G12" s="85">
        <f>SUM(Q5:Q11)</f>
        <v>0</v>
      </c>
      <c r="H12" s="50" t="s">
        <v>9</v>
      </c>
      <c r="I12" s="44"/>
      <c r="J12" s="53" t="s">
        <v>68</v>
      </c>
      <c r="K12" s="53"/>
      <c r="L12" s="68" t="s">
        <v>10</v>
      </c>
      <c r="M12" s="53" t="s">
        <v>63</v>
      </c>
      <c r="N12" s="53"/>
      <c r="O12" s="13"/>
      <c r="T12" s="1">
        <f>IF(G12&lt;=20000,1)</f>
        <v>1</v>
      </c>
      <c r="U12" s="1">
        <f>T12*G12</f>
        <v>0</v>
      </c>
      <c r="V12" s="1" t="b">
        <f>IF(AND(G12&gt;=20001,G12&lt;=40000),1)</f>
        <v>0</v>
      </c>
      <c r="W12" s="1">
        <f>V12*(G12*0.5+10000)</f>
        <v>0</v>
      </c>
      <c r="X12" s="1" t="b">
        <f>IF(AND(G12&gt;=40001,G12&lt;=80000),1)</f>
        <v>0</v>
      </c>
      <c r="Y12" s="1">
        <f>X12*(G12*0.25+20000)</f>
        <v>0</v>
      </c>
      <c r="Z12" s="1" t="b">
        <f>IF(G12&gt;=80001,40000)</f>
        <v>0</v>
      </c>
    </row>
    <row r="13" spans="2:15" ht="12" thickBot="1">
      <c r="B13" s="73"/>
      <c r="C13" s="61"/>
      <c r="D13" s="44"/>
      <c r="E13" s="45"/>
      <c r="F13" s="67"/>
      <c r="G13" s="86"/>
      <c r="H13" s="50"/>
      <c r="I13" s="44"/>
      <c r="J13" s="43">
        <f>ROUNDUP(U12+W12+Y12+Z12,0)</f>
        <v>0</v>
      </c>
      <c r="K13" s="43"/>
      <c r="L13" s="68"/>
      <c r="M13" s="43">
        <f>AI14+AJ14</f>
        <v>0</v>
      </c>
      <c r="N13" s="43"/>
      <c r="O13" s="6"/>
    </row>
    <row r="14" spans="2:36" ht="12">
      <c r="B14" s="73"/>
      <c r="C14" s="61"/>
      <c r="D14" s="44" t="s">
        <v>12</v>
      </c>
      <c r="E14" s="45"/>
      <c r="F14" s="66" t="s">
        <v>57</v>
      </c>
      <c r="G14" s="48">
        <f>SUM(S5:S11)</f>
        <v>0</v>
      </c>
      <c r="H14" s="50" t="s">
        <v>13</v>
      </c>
      <c r="I14" s="44"/>
      <c r="J14" s="53" t="s">
        <v>69</v>
      </c>
      <c r="K14" s="53"/>
      <c r="L14" s="44" t="s">
        <v>14</v>
      </c>
      <c r="M14" s="54" t="s">
        <v>55</v>
      </c>
      <c r="N14" s="53"/>
      <c r="O14" s="13"/>
      <c r="AA14" s="1">
        <f>IF(G14&lt;=25000,1)</f>
        <v>1</v>
      </c>
      <c r="AB14" s="1">
        <f>AA14*G14</f>
        <v>0</v>
      </c>
      <c r="AC14" s="1" t="b">
        <f>IF(AND(G14&gt;=25001,G14&lt;=50000),1)</f>
        <v>0</v>
      </c>
      <c r="AD14" s="1">
        <f>AC14*(G14*0.5+12500)</f>
        <v>0</v>
      </c>
      <c r="AE14" s="1" t="b">
        <f>IF(AND(G14&gt;=50001,G14&lt;=100000),1)</f>
        <v>0</v>
      </c>
      <c r="AF14" s="1">
        <f>AE14*(G14*0.25+25000)</f>
        <v>0</v>
      </c>
      <c r="AG14" s="1" t="b">
        <f>IF(G14&gt;=100001,50000)</f>
        <v>0</v>
      </c>
      <c r="AH14" s="1">
        <f>IF((J13+J15)&lt;=40000,1)</f>
        <v>1</v>
      </c>
      <c r="AI14" s="1">
        <f>AH14*(J13+J15)</f>
        <v>0</v>
      </c>
      <c r="AJ14" s="1" t="b">
        <f>IF((J13+J15)&gt;=40001,40000)</f>
        <v>0</v>
      </c>
    </row>
    <row r="15" spans="2:42" ht="12" thickBot="1">
      <c r="B15" s="73"/>
      <c r="C15" s="61"/>
      <c r="D15" s="44"/>
      <c r="E15" s="45"/>
      <c r="F15" s="67"/>
      <c r="G15" s="49"/>
      <c r="H15" s="50"/>
      <c r="I15" s="44"/>
      <c r="J15" s="43">
        <f>ROUNDUP(AB14+AD14+AF14+AG14,0)</f>
        <v>0</v>
      </c>
      <c r="K15" s="43"/>
      <c r="L15" s="44"/>
      <c r="M15" s="43">
        <f>AL15+AN15+AP15</f>
        <v>0</v>
      </c>
      <c r="N15" s="43"/>
      <c r="O15" s="6"/>
      <c r="AK15" s="1" t="b">
        <f>IF((J15-M13)&gt;=1,1)</f>
        <v>0</v>
      </c>
      <c r="AL15" s="1">
        <f>AK15*J15</f>
        <v>0</v>
      </c>
      <c r="AM15" s="1" t="b">
        <f>IF((M13-J15)&gt;=1,1)</f>
        <v>0</v>
      </c>
      <c r="AN15" s="1">
        <f>AM15*M13</f>
        <v>0</v>
      </c>
      <c r="AO15" s="1">
        <f>IF(M13=J15,1)</f>
        <v>1</v>
      </c>
      <c r="AP15" s="24">
        <f>AO15*J15</f>
        <v>0</v>
      </c>
    </row>
    <row r="16" spans="2:15" ht="12.75" customHeight="1">
      <c r="B16" s="73"/>
      <c r="C16" s="60" t="s">
        <v>61</v>
      </c>
      <c r="D16" s="3">
        <v>8</v>
      </c>
      <c r="E16" s="8"/>
      <c r="F16" s="56"/>
      <c r="G16" s="57"/>
      <c r="H16" s="8"/>
      <c r="I16" s="8"/>
      <c r="J16" s="8"/>
      <c r="K16" s="8"/>
      <c r="L16" s="93"/>
      <c r="M16" s="10"/>
      <c r="N16" s="2"/>
      <c r="O16" s="4"/>
    </row>
    <row r="17" spans="2:15" ht="12.75" customHeight="1">
      <c r="B17" s="73"/>
      <c r="C17" s="60"/>
      <c r="D17" s="3">
        <v>9</v>
      </c>
      <c r="E17" s="8"/>
      <c r="F17" s="56"/>
      <c r="G17" s="57"/>
      <c r="H17" s="8"/>
      <c r="I17" s="8"/>
      <c r="J17" s="8"/>
      <c r="K17" s="8"/>
      <c r="L17" s="94"/>
      <c r="M17" s="10"/>
      <c r="N17" s="2"/>
      <c r="O17" s="4"/>
    </row>
    <row r="18" spans="2:15" ht="12.75" customHeight="1">
      <c r="B18" s="73"/>
      <c r="C18" s="60"/>
      <c r="D18" s="3">
        <v>10</v>
      </c>
      <c r="E18" s="8"/>
      <c r="F18" s="56"/>
      <c r="G18" s="57"/>
      <c r="H18" s="8"/>
      <c r="I18" s="8"/>
      <c r="J18" s="8"/>
      <c r="K18" s="8"/>
      <c r="L18" s="94"/>
      <c r="M18" s="10"/>
      <c r="N18" s="2"/>
      <c r="O18" s="4"/>
    </row>
    <row r="19" spans="2:15" ht="12.75" customHeight="1">
      <c r="B19" s="73"/>
      <c r="C19" s="60"/>
      <c r="D19" s="3">
        <v>11</v>
      </c>
      <c r="E19" s="8"/>
      <c r="F19" s="56"/>
      <c r="G19" s="57"/>
      <c r="H19" s="8"/>
      <c r="I19" s="8"/>
      <c r="J19" s="8"/>
      <c r="K19" s="8"/>
      <c r="L19" s="94"/>
      <c r="M19" s="10"/>
      <c r="N19" s="2"/>
      <c r="O19" s="4"/>
    </row>
    <row r="20" spans="2:15" ht="12.75" customHeight="1">
      <c r="B20" s="73"/>
      <c r="C20" s="60"/>
      <c r="D20" s="3">
        <v>12</v>
      </c>
      <c r="E20" s="8"/>
      <c r="F20" s="56"/>
      <c r="G20" s="57"/>
      <c r="H20" s="8"/>
      <c r="I20" s="8"/>
      <c r="J20" s="8"/>
      <c r="K20" s="8"/>
      <c r="L20" s="94"/>
      <c r="M20" s="10"/>
      <c r="N20" s="2"/>
      <c r="O20" s="4"/>
    </row>
    <row r="21" spans="2:15" ht="12.75" customHeight="1">
      <c r="B21" s="73"/>
      <c r="C21" s="60"/>
      <c r="D21" s="3">
        <v>13</v>
      </c>
      <c r="E21" s="8"/>
      <c r="F21" s="56"/>
      <c r="G21" s="57"/>
      <c r="H21" s="8"/>
      <c r="I21" s="8"/>
      <c r="J21" s="8"/>
      <c r="K21" s="8"/>
      <c r="L21" s="94"/>
      <c r="M21" s="10"/>
      <c r="N21" s="2"/>
      <c r="O21" s="4"/>
    </row>
    <row r="22" spans="2:15" ht="12.75" customHeight="1" thickBot="1">
      <c r="B22" s="73"/>
      <c r="C22" s="60"/>
      <c r="D22" s="3">
        <v>14</v>
      </c>
      <c r="E22" s="8"/>
      <c r="F22" s="58"/>
      <c r="G22" s="59"/>
      <c r="H22" s="8"/>
      <c r="I22" s="8"/>
      <c r="J22" s="8"/>
      <c r="K22" s="8"/>
      <c r="L22" s="95"/>
      <c r="M22" s="10"/>
      <c r="N22" s="2"/>
      <c r="O22" s="4"/>
    </row>
    <row r="23" spans="2:26" ht="12" customHeight="1">
      <c r="B23" s="73"/>
      <c r="C23" s="60"/>
      <c r="D23" s="44" t="s">
        <v>41</v>
      </c>
      <c r="E23" s="45"/>
      <c r="F23" s="66" t="s">
        <v>52</v>
      </c>
      <c r="G23" s="48">
        <f>SUM(M16:M22)</f>
        <v>0</v>
      </c>
      <c r="H23" s="64"/>
      <c r="I23" s="65"/>
      <c r="J23" s="44" t="s">
        <v>42</v>
      </c>
      <c r="K23" s="44"/>
      <c r="L23" s="44"/>
      <c r="M23" s="53" t="s">
        <v>64</v>
      </c>
      <c r="N23" s="53"/>
      <c r="O23" s="13"/>
      <c r="T23" s="1">
        <f>IF(G23&lt;=20000,1)</f>
        <v>1</v>
      </c>
      <c r="U23" s="1">
        <f>T23*G23</f>
        <v>0</v>
      </c>
      <c r="V23" s="1" t="b">
        <f>IF(AND(G23&gt;=20001,G23&lt;=40000),1)</f>
        <v>0</v>
      </c>
      <c r="W23" s="1">
        <f>V23*(G23*0.5+10000)</f>
        <v>0</v>
      </c>
      <c r="X23" s="1" t="b">
        <f>IF(AND(G23&gt;=40001,G23&lt;=80000),1)</f>
        <v>0</v>
      </c>
      <c r="Y23" s="1">
        <f>X23*(G23*0.25+20000)</f>
        <v>0</v>
      </c>
      <c r="Z23" s="1" t="b">
        <f>IF(G23&gt;=80001,40000)</f>
        <v>0</v>
      </c>
    </row>
    <row r="24" spans="2:15" ht="12" thickBot="1">
      <c r="B24" s="73"/>
      <c r="C24" s="60"/>
      <c r="D24" s="44"/>
      <c r="E24" s="45"/>
      <c r="F24" s="67"/>
      <c r="G24" s="49"/>
      <c r="H24" s="64"/>
      <c r="I24" s="65"/>
      <c r="J24" s="44"/>
      <c r="K24" s="44"/>
      <c r="L24" s="44"/>
      <c r="M24" s="43">
        <f>ROUNDUP(U23+W23+Y23+Z23,0)</f>
        <v>0</v>
      </c>
      <c r="N24" s="43"/>
      <c r="O24" s="6"/>
    </row>
    <row r="25" spans="2:19" ht="12.75" customHeight="1">
      <c r="B25" s="73"/>
      <c r="C25" s="60" t="s">
        <v>43</v>
      </c>
      <c r="D25" s="3">
        <v>15</v>
      </c>
      <c r="E25" s="8"/>
      <c r="F25" s="62"/>
      <c r="G25" s="63"/>
      <c r="H25" s="8"/>
      <c r="I25" s="8"/>
      <c r="J25" s="8"/>
      <c r="K25" s="8"/>
      <c r="L25" s="8"/>
      <c r="M25" s="10"/>
      <c r="N25" s="2"/>
      <c r="O25" s="4"/>
      <c r="P25" s="1" t="b">
        <f>IF(L25="新",1)</f>
        <v>0</v>
      </c>
      <c r="Q25" s="1">
        <f>P25*M25</f>
        <v>0</v>
      </c>
      <c r="R25" s="1" t="b">
        <f>IF(L25="旧",1)</f>
        <v>0</v>
      </c>
      <c r="S25" s="1">
        <f>R25*M25</f>
        <v>0</v>
      </c>
    </row>
    <row r="26" spans="2:19" ht="12.75" customHeight="1">
      <c r="B26" s="73"/>
      <c r="C26" s="61"/>
      <c r="D26" s="3">
        <v>16</v>
      </c>
      <c r="E26" s="8"/>
      <c r="F26" s="56"/>
      <c r="G26" s="57"/>
      <c r="H26" s="8"/>
      <c r="I26" s="8"/>
      <c r="J26" s="8"/>
      <c r="K26" s="8"/>
      <c r="L26" s="8"/>
      <c r="M26" s="10"/>
      <c r="N26" s="2"/>
      <c r="O26" s="4"/>
      <c r="P26" s="1" t="b">
        <f>IF(L26="新",1)</f>
        <v>0</v>
      </c>
      <c r="Q26" s="1">
        <f>P26*M26</f>
        <v>0</v>
      </c>
      <c r="R26" s="1" t="b">
        <f>IF(L26="旧",1)</f>
        <v>0</v>
      </c>
      <c r="S26" s="1">
        <f>R26*M26</f>
        <v>0</v>
      </c>
    </row>
    <row r="27" spans="2:19" ht="12.75" customHeight="1" thickBot="1">
      <c r="B27" s="73"/>
      <c r="C27" s="61"/>
      <c r="D27" s="3">
        <v>17</v>
      </c>
      <c r="E27" s="8"/>
      <c r="F27" s="56"/>
      <c r="G27" s="57"/>
      <c r="H27" s="8"/>
      <c r="I27" s="8"/>
      <c r="J27" s="8"/>
      <c r="K27" s="8"/>
      <c r="L27" s="8"/>
      <c r="M27" s="10"/>
      <c r="N27" s="2"/>
      <c r="O27" s="4"/>
      <c r="P27" s="1" t="b">
        <f>IF(L27="新",1)</f>
        <v>0</v>
      </c>
      <c r="Q27" s="1">
        <f>P27*M27</f>
        <v>0</v>
      </c>
      <c r="R27" s="1" t="b">
        <f>IF(L27="旧",1)</f>
        <v>0</v>
      </c>
      <c r="S27" s="1">
        <f>R27*M27</f>
        <v>0</v>
      </c>
    </row>
    <row r="28" spans="2:26" ht="12">
      <c r="B28" s="73"/>
      <c r="C28" s="61"/>
      <c r="D28" s="44" t="s">
        <v>8</v>
      </c>
      <c r="E28" s="45"/>
      <c r="F28" s="66" t="s">
        <v>53</v>
      </c>
      <c r="G28" s="48">
        <f>SUM(Q25:Q27)</f>
        <v>0</v>
      </c>
      <c r="H28" s="50" t="s">
        <v>44</v>
      </c>
      <c r="I28" s="44"/>
      <c r="J28" s="53" t="s">
        <v>66</v>
      </c>
      <c r="K28" s="53"/>
      <c r="L28" s="68" t="s">
        <v>46</v>
      </c>
      <c r="M28" s="42" t="s">
        <v>65</v>
      </c>
      <c r="N28" s="39"/>
      <c r="O28" s="13"/>
      <c r="T28" s="1">
        <f>IF(G28&lt;=20000,1)</f>
        <v>1</v>
      </c>
      <c r="U28" s="1">
        <f>T28*G28</f>
        <v>0</v>
      </c>
      <c r="V28" s="1" t="b">
        <f>IF(AND(G28&gt;=20001,G28&lt;=40000),1)</f>
        <v>0</v>
      </c>
      <c r="W28" s="1">
        <f>V28*(G28*0.5+10000)</f>
        <v>0</v>
      </c>
      <c r="X28" s="1" t="b">
        <f>IF(AND(G28&gt;=40001,G28&lt;=80000),1)</f>
        <v>0</v>
      </c>
      <c r="Y28" s="1">
        <f>X28*(G28*0.25+20000)</f>
        <v>0</v>
      </c>
      <c r="Z28" s="1" t="b">
        <f>IF(G28&gt;=80001,40000)</f>
        <v>0</v>
      </c>
    </row>
    <row r="29" spans="2:15" ht="12" thickBot="1">
      <c r="B29" s="73"/>
      <c r="C29" s="61"/>
      <c r="D29" s="44"/>
      <c r="E29" s="45"/>
      <c r="F29" s="67"/>
      <c r="G29" s="49"/>
      <c r="H29" s="50"/>
      <c r="I29" s="44"/>
      <c r="J29" s="43">
        <f>ROUNDUP(U28+W28+Y28+Z28,0)</f>
        <v>0</v>
      </c>
      <c r="K29" s="43"/>
      <c r="L29" s="68"/>
      <c r="M29" s="43">
        <f>AI30+AJ30</f>
        <v>0</v>
      </c>
      <c r="N29" s="43"/>
      <c r="O29" s="6"/>
    </row>
    <row r="30" spans="2:36" ht="12">
      <c r="B30" s="73"/>
      <c r="C30" s="61"/>
      <c r="D30" s="44" t="s">
        <v>12</v>
      </c>
      <c r="E30" s="45"/>
      <c r="F30" s="46" t="s">
        <v>54</v>
      </c>
      <c r="G30" s="48">
        <f>SUM(S25:S27)</f>
        <v>0</v>
      </c>
      <c r="H30" s="50" t="s">
        <v>45</v>
      </c>
      <c r="I30" s="44"/>
      <c r="J30" s="53" t="s">
        <v>67</v>
      </c>
      <c r="K30" s="53"/>
      <c r="L30" s="44" t="s">
        <v>47</v>
      </c>
      <c r="M30" s="54" t="s">
        <v>48</v>
      </c>
      <c r="N30" s="53"/>
      <c r="O30" s="13"/>
      <c r="AA30" s="1">
        <f>IF(G30&lt;=25000,1)</f>
        <v>1</v>
      </c>
      <c r="AB30" s="1">
        <f>AA30*G30</f>
        <v>0</v>
      </c>
      <c r="AC30" s="1" t="b">
        <f>IF(AND(G30&gt;=25001,G30&lt;=50000),1)</f>
        <v>0</v>
      </c>
      <c r="AD30" s="1">
        <f>AC30*(G30*0.5+12500)</f>
        <v>0</v>
      </c>
      <c r="AE30" s="1" t="b">
        <f>IF(AND(G30&gt;=50001,G30&lt;=100000),1)</f>
        <v>0</v>
      </c>
      <c r="AF30" s="1">
        <f>AE30*(G30*0.25+25000)</f>
        <v>0</v>
      </c>
      <c r="AG30" s="1" t="b">
        <f>IF(G30&gt;=100001,50000)</f>
        <v>0</v>
      </c>
      <c r="AH30" s="1">
        <f>IF((J29+J31)&lt;=40000,1)</f>
        <v>1</v>
      </c>
      <c r="AI30" s="1">
        <f>AH30*(J29+J31)</f>
        <v>0</v>
      </c>
      <c r="AJ30" s="1" t="b">
        <f>IF((J29+J31)&gt;=40001,40000)</f>
        <v>0</v>
      </c>
    </row>
    <row r="31" spans="2:42" ht="12" thickBot="1">
      <c r="B31" s="74"/>
      <c r="C31" s="39"/>
      <c r="D31" s="44"/>
      <c r="E31" s="45"/>
      <c r="F31" s="47"/>
      <c r="G31" s="49"/>
      <c r="H31" s="51"/>
      <c r="I31" s="52"/>
      <c r="J31" s="55">
        <f>ROUNDUP(AB30+AD30+AF30+AG30,0)</f>
        <v>0</v>
      </c>
      <c r="K31" s="55"/>
      <c r="L31" s="52"/>
      <c r="M31" s="43">
        <f>AL31+AN31+AP31</f>
        <v>0</v>
      </c>
      <c r="N31" s="43"/>
      <c r="O31" s="6"/>
      <c r="P31" s="1" t="s">
        <v>49</v>
      </c>
      <c r="Q31" s="1" t="s">
        <v>50</v>
      </c>
      <c r="R31" s="1" t="s">
        <v>51</v>
      </c>
      <c r="AK31" s="1" t="b">
        <f>IF((J31-M29)&gt;=1,1)</f>
        <v>0</v>
      </c>
      <c r="AL31" s="1">
        <f>AK31*J31</f>
        <v>0</v>
      </c>
      <c r="AM31" s="1" t="b">
        <f>IF((M29-J31)&gt;=1,1)</f>
        <v>0</v>
      </c>
      <c r="AN31" s="1">
        <f>AM31*M29</f>
        <v>0</v>
      </c>
      <c r="AO31" s="1">
        <f>IF(M29=J31,1)</f>
        <v>1</v>
      </c>
      <c r="AP31" s="24">
        <f>AO31*J31</f>
        <v>0</v>
      </c>
    </row>
    <row r="32" spans="2:18" ht="21" customHeight="1">
      <c r="B32" s="72" t="s">
        <v>87</v>
      </c>
      <c r="C32" s="42"/>
      <c r="D32" s="87"/>
      <c r="E32" s="87"/>
      <c r="F32" s="35"/>
      <c r="G32" s="35"/>
      <c r="H32" s="87"/>
      <c r="I32" s="87"/>
      <c r="J32" s="87"/>
      <c r="K32" s="87"/>
      <c r="L32" s="39"/>
      <c r="M32" s="38" t="s">
        <v>60</v>
      </c>
      <c r="N32" s="39"/>
      <c r="O32" s="13"/>
      <c r="P32" s="1">
        <f>IF((M15+M24+M31)&lt;=120000,1)</f>
        <v>1</v>
      </c>
      <c r="Q32" s="1">
        <f>P32*(M15+M24+M31)</f>
        <v>0</v>
      </c>
      <c r="R32" s="1" t="b">
        <f>IF((M15+M24+M31)&gt;120000,120000)</f>
        <v>0</v>
      </c>
    </row>
    <row r="33" spans="2:15" ht="12" customHeight="1">
      <c r="B33" s="91"/>
      <c r="C33" s="88"/>
      <c r="D33" s="89"/>
      <c r="E33" s="89"/>
      <c r="F33" s="89"/>
      <c r="G33" s="89"/>
      <c r="H33" s="89"/>
      <c r="I33" s="89"/>
      <c r="J33" s="89"/>
      <c r="K33" s="89"/>
      <c r="L33" s="90"/>
      <c r="M33" s="40">
        <f>Q32+R32</f>
        <v>0</v>
      </c>
      <c r="N33" s="41"/>
      <c r="O33" s="7"/>
    </row>
    <row r="34" spans="2:14" ht="9" customHeight="1">
      <c r="B34" s="91"/>
      <c r="C34" s="120" t="s">
        <v>70</v>
      </c>
      <c r="D34" s="121"/>
      <c r="E34" s="122"/>
      <c r="F34" s="120" t="s">
        <v>71</v>
      </c>
      <c r="G34" s="129"/>
      <c r="H34" s="112" t="s">
        <v>72</v>
      </c>
      <c r="I34" s="134" t="s">
        <v>73</v>
      </c>
      <c r="J34" s="87" t="s">
        <v>74</v>
      </c>
      <c r="K34" s="87"/>
      <c r="L34" s="112" t="s">
        <v>78</v>
      </c>
      <c r="M34" s="115" t="s">
        <v>77</v>
      </c>
      <c r="N34" s="100" t="s">
        <v>59</v>
      </c>
    </row>
    <row r="35" spans="2:14" ht="9" customHeight="1">
      <c r="B35" s="91"/>
      <c r="C35" s="123"/>
      <c r="D35" s="124"/>
      <c r="E35" s="125"/>
      <c r="F35" s="130"/>
      <c r="G35" s="131"/>
      <c r="H35" s="113"/>
      <c r="I35" s="135"/>
      <c r="J35" s="137" t="s">
        <v>75</v>
      </c>
      <c r="K35" s="70" t="s">
        <v>76</v>
      </c>
      <c r="L35" s="113"/>
      <c r="M35" s="116"/>
      <c r="N35" s="118"/>
    </row>
    <row r="36" spans="2:19" ht="15" customHeight="1">
      <c r="B36" s="91"/>
      <c r="C36" s="126"/>
      <c r="D36" s="127"/>
      <c r="E36" s="128"/>
      <c r="F36" s="132"/>
      <c r="G36" s="133"/>
      <c r="H36" s="114"/>
      <c r="I36" s="136"/>
      <c r="J36" s="138"/>
      <c r="K36" s="71"/>
      <c r="L36" s="114"/>
      <c r="M36" s="117"/>
      <c r="N36" s="90"/>
      <c r="P36" s="1" t="s">
        <v>88</v>
      </c>
      <c r="Q36" s="1" t="s">
        <v>89</v>
      </c>
      <c r="R36" s="1" t="s">
        <v>90</v>
      </c>
      <c r="S36" s="1" t="s">
        <v>91</v>
      </c>
    </row>
    <row r="37" spans="2:19" ht="12.75" customHeight="1">
      <c r="B37" s="91"/>
      <c r="C37" s="119"/>
      <c r="D37" s="56"/>
      <c r="E37" s="57"/>
      <c r="F37" s="119"/>
      <c r="G37" s="57"/>
      <c r="H37" s="28"/>
      <c r="I37" s="8"/>
      <c r="J37" s="8"/>
      <c r="K37" s="25"/>
      <c r="L37" s="8"/>
      <c r="M37" s="9"/>
      <c r="N37" s="18"/>
      <c r="P37" s="1" t="b">
        <f>IF(L37="地震",1)</f>
        <v>0</v>
      </c>
      <c r="Q37" s="1">
        <f>P37*M37</f>
        <v>0</v>
      </c>
      <c r="R37" s="1" t="b">
        <f>IF(L37="旧長期",1)</f>
        <v>0</v>
      </c>
      <c r="S37" s="1">
        <f>R37*M37</f>
        <v>0</v>
      </c>
    </row>
    <row r="38" spans="2:19" ht="12.75" customHeight="1" thickBot="1">
      <c r="B38" s="91"/>
      <c r="C38" s="119"/>
      <c r="D38" s="56"/>
      <c r="E38" s="57"/>
      <c r="F38" s="84"/>
      <c r="G38" s="59"/>
      <c r="H38" s="26"/>
      <c r="I38" s="12"/>
      <c r="J38" s="12"/>
      <c r="K38" s="27"/>
      <c r="L38" s="29"/>
      <c r="M38" s="30"/>
      <c r="N38" s="16"/>
      <c r="P38" s="1" t="b">
        <f>IF(L38="地震",1)</f>
        <v>0</v>
      </c>
      <c r="Q38" s="1">
        <f>P38*M38</f>
        <v>0</v>
      </c>
      <c r="R38" s="1" t="b">
        <f>IF(L38="旧長期",1)</f>
        <v>0</v>
      </c>
      <c r="S38" s="1">
        <f>R38*M38</f>
        <v>0</v>
      </c>
    </row>
    <row r="39" spans="2:14" ht="12" thickBot="1">
      <c r="B39" s="91"/>
      <c r="C39" s="106" t="s">
        <v>85</v>
      </c>
      <c r="D39" s="107"/>
      <c r="E39" s="108"/>
      <c r="F39" s="21" t="s">
        <v>79</v>
      </c>
      <c r="G39" s="22">
        <f>Q37+Q38</f>
        <v>0</v>
      </c>
      <c r="H39" s="109" t="s">
        <v>86</v>
      </c>
      <c r="I39" s="107"/>
      <c r="J39" s="107"/>
      <c r="K39" s="108"/>
      <c r="L39" s="32" t="s">
        <v>80</v>
      </c>
      <c r="M39" s="110">
        <f>S37+S38</f>
        <v>0</v>
      </c>
      <c r="N39" s="111"/>
    </row>
    <row r="40" spans="2:31" ht="14.25" customHeight="1">
      <c r="B40" s="91"/>
      <c r="C40" s="38" t="s">
        <v>81</v>
      </c>
      <c r="D40" s="99"/>
      <c r="E40" s="100"/>
      <c r="F40" s="104" t="s">
        <v>83</v>
      </c>
      <c r="G40" s="33"/>
      <c r="H40" s="19"/>
      <c r="I40" s="35" t="s">
        <v>110</v>
      </c>
      <c r="J40" s="35"/>
      <c r="K40" s="35"/>
      <c r="L40" s="35"/>
      <c r="M40" s="33" t="s">
        <v>84</v>
      </c>
      <c r="N40" s="34"/>
      <c r="P40" s="1" t="s">
        <v>92</v>
      </c>
      <c r="Q40" s="1" t="s">
        <v>93</v>
      </c>
      <c r="R40" s="1" t="s">
        <v>94</v>
      </c>
      <c r="S40" s="1" t="s">
        <v>95</v>
      </c>
      <c r="T40" s="1" t="s">
        <v>96</v>
      </c>
      <c r="U40" s="1" t="s">
        <v>97</v>
      </c>
      <c r="V40" s="1" t="s">
        <v>98</v>
      </c>
      <c r="W40" s="1" t="s">
        <v>99</v>
      </c>
      <c r="Y40" s="1" t="s">
        <v>100</v>
      </c>
      <c r="Z40" s="1" t="s">
        <v>101</v>
      </c>
      <c r="AA40" s="1" t="s">
        <v>102</v>
      </c>
      <c r="AB40" s="1" t="s">
        <v>103</v>
      </c>
      <c r="AC40" s="1" t="s">
        <v>104</v>
      </c>
      <c r="AD40" s="1" t="s">
        <v>105</v>
      </c>
      <c r="AE40" s="1" t="s">
        <v>106</v>
      </c>
    </row>
    <row r="41" spans="2:31" ht="13.5" customHeight="1">
      <c r="B41" s="92"/>
      <c r="C41" s="101"/>
      <c r="D41" s="102"/>
      <c r="E41" s="103"/>
      <c r="F41" s="105">
        <f>Q41+S41</f>
        <v>0</v>
      </c>
      <c r="G41" s="98"/>
      <c r="H41" s="20" t="s">
        <v>82</v>
      </c>
      <c r="I41" s="97">
        <f>ROUNDUP(U41+W41+Z41,0)</f>
        <v>0</v>
      </c>
      <c r="J41" s="98"/>
      <c r="K41" s="20"/>
      <c r="L41" s="31" t="s">
        <v>111</v>
      </c>
      <c r="M41" s="36">
        <f>AC41+AE41</f>
        <v>0</v>
      </c>
      <c r="N41" s="37"/>
      <c r="P41" s="1">
        <f>IF(G39&lt;=50000,1)</f>
        <v>1</v>
      </c>
      <c r="Q41" s="23">
        <f>P41*G39</f>
        <v>0</v>
      </c>
      <c r="R41" s="1" t="b">
        <f>IF(G39&gt;=50001,1)</f>
        <v>0</v>
      </c>
      <c r="S41" s="1">
        <f>R41*50000</f>
        <v>0</v>
      </c>
      <c r="T41" s="1">
        <f>IF(M39&lt;=10000,1)</f>
        <v>1</v>
      </c>
      <c r="U41" s="24">
        <f>T41*M39</f>
        <v>0</v>
      </c>
      <c r="V41" s="1" t="b">
        <f>IF(AND(M39&gt;=10001,M39&lt;=20000),1)</f>
        <v>0</v>
      </c>
      <c r="W41" s="24">
        <f>V41*(M39/2+5000)</f>
        <v>0</v>
      </c>
      <c r="Y41" s="1" t="b">
        <f>IF(M39&gt;=20001,1)</f>
        <v>0</v>
      </c>
      <c r="Z41" s="1">
        <f>Y41*15000</f>
        <v>0</v>
      </c>
      <c r="AA41" s="23">
        <f>F41+I41</f>
        <v>0</v>
      </c>
      <c r="AB41" s="1">
        <f>IF(AA41&lt;=50000,1)</f>
        <v>1</v>
      </c>
      <c r="AC41" s="23">
        <f>AA41*AB41</f>
        <v>0</v>
      </c>
      <c r="AD41" s="1" t="b">
        <f>IF(AA41&gt;=50001,1)</f>
        <v>0</v>
      </c>
      <c r="AE41" s="1">
        <f>AD41*50000</f>
        <v>0</v>
      </c>
    </row>
    <row r="42" spans="2:8" ht="9">
      <c r="B42" s="17"/>
      <c r="H42" s="15"/>
    </row>
  </sheetData>
  <sheetProtection password="CC42" sheet="1" objects="1" scenarios="1"/>
  <mergeCells count="102">
    <mergeCell ref="B32:B41"/>
    <mergeCell ref="L3:L4"/>
    <mergeCell ref="L16:L22"/>
    <mergeCell ref="F17:G17"/>
    <mergeCell ref="F18:G18"/>
    <mergeCell ref="F19:G19"/>
    <mergeCell ref="F20:G20"/>
    <mergeCell ref="B1:N1"/>
    <mergeCell ref="I41:J41"/>
    <mergeCell ref="C40:E41"/>
    <mergeCell ref="F40:G40"/>
    <mergeCell ref="F41:G41"/>
    <mergeCell ref="C39:E39"/>
    <mergeCell ref="H39:K39"/>
    <mergeCell ref="M39:N39"/>
    <mergeCell ref="L34:L36"/>
    <mergeCell ref="M34:M36"/>
    <mergeCell ref="N34:N36"/>
    <mergeCell ref="C37:E37"/>
    <mergeCell ref="C38:E38"/>
    <mergeCell ref="F37:G37"/>
    <mergeCell ref="F38:G38"/>
    <mergeCell ref="C34:E36"/>
    <mergeCell ref="F34:G36"/>
    <mergeCell ref="B3:B31"/>
    <mergeCell ref="C3:E4"/>
    <mergeCell ref="F3:G4"/>
    <mergeCell ref="H3:H4"/>
    <mergeCell ref="I3:I4"/>
    <mergeCell ref="F11:G11"/>
    <mergeCell ref="D12:E13"/>
    <mergeCell ref="F12:F13"/>
    <mergeCell ref="G12:G13"/>
    <mergeCell ref="C16:C24"/>
    <mergeCell ref="F16:G16"/>
    <mergeCell ref="D23:E24"/>
    <mergeCell ref="F23:F24"/>
    <mergeCell ref="G23:G24"/>
    <mergeCell ref="M3:M4"/>
    <mergeCell ref="N3:N4"/>
    <mergeCell ref="C5:C15"/>
    <mergeCell ref="F5:G5"/>
    <mergeCell ref="F6:G6"/>
    <mergeCell ref="F7:G7"/>
    <mergeCell ref="F8:G8"/>
    <mergeCell ref="F9:G9"/>
    <mergeCell ref="F10:G10"/>
    <mergeCell ref="J3:K3"/>
    <mergeCell ref="H12:I13"/>
    <mergeCell ref="J12:K12"/>
    <mergeCell ref="L12:L13"/>
    <mergeCell ref="M12:N12"/>
    <mergeCell ref="J13:K13"/>
    <mergeCell ref="M13:N13"/>
    <mergeCell ref="M14:N14"/>
    <mergeCell ref="J15:K15"/>
    <mergeCell ref="M15:N15"/>
    <mergeCell ref="D14:E15"/>
    <mergeCell ref="F14:F15"/>
    <mergeCell ref="G14:G15"/>
    <mergeCell ref="H14:I15"/>
    <mergeCell ref="J14:K14"/>
    <mergeCell ref="L14:L15"/>
    <mergeCell ref="F21:G21"/>
    <mergeCell ref="F22:G22"/>
    <mergeCell ref="M23:N23"/>
    <mergeCell ref="M24:N24"/>
    <mergeCell ref="C25:C31"/>
    <mergeCell ref="F25:G25"/>
    <mergeCell ref="F26:G26"/>
    <mergeCell ref="F27:G27"/>
    <mergeCell ref="H23:I24"/>
    <mergeCell ref="D28:E29"/>
    <mergeCell ref="F28:F29"/>
    <mergeCell ref="G28:G29"/>
    <mergeCell ref="H28:I29"/>
    <mergeCell ref="L28:L29"/>
    <mergeCell ref="J23:L24"/>
    <mergeCell ref="M40:N40"/>
    <mergeCell ref="I40:L40"/>
    <mergeCell ref="M41:N41"/>
    <mergeCell ref="M32:N32"/>
    <mergeCell ref="M33:N33"/>
    <mergeCell ref="M28:N28"/>
    <mergeCell ref="J29:K29"/>
    <mergeCell ref="M29:N29"/>
    <mergeCell ref="D30:E31"/>
    <mergeCell ref="F30:F31"/>
    <mergeCell ref="G30:G31"/>
    <mergeCell ref="H30:I31"/>
    <mergeCell ref="J30:K30"/>
    <mergeCell ref="L30:L31"/>
    <mergeCell ref="J28:K28"/>
    <mergeCell ref="M30:N30"/>
    <mergeCell ref="J31:K31"/>
    <mergeCell ref="M31:N31"/>
    <mergeCell ref="K35:K36"/>
    <mergeCell ref="C32:L33"/>
    <mergeCell ref="H34:H36"/>
    <mergeCell ref="I34:I36"/>
    <mergeCell ref="J34:K34"/>
    <mergeCell ref="J35:J36"/>
  </mergeCells>
  <dataValidations count="2">
    <dataValidation type="list" allowBlank="1" showInputMessage="1" showErrorMessage="1" sqref="L37:L38">
      <formula1>"地震, 旧長期"</formula1>
    </dataValidation>
    <dataValidation type="list" allowBlank="1" showInputMessage="1" showErrorMessage="1" sqref="L5:L11 L25:L27">
      <formula1>"新,旧"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Y.N</dc:creator>
  <cp:keywords/>
  <dc:description/>
  <cp:lastModifiedBy>Y.N</cp:lastModifiedBy>
  <cp:lastPrinted>2014-10-19T23:59:50Z</cp:lastPrinted>
  <dcterms:created xsi:type="dcterms:W3CDTF">2013-10-26T09:14:33Z</dcterms:created>
  <dcterms:modified xsi:type="dcterms:W3CDTF">2014-12-03T21:17:12Z</dcterms:modified>
  <cp:category/>
  <cp:version/>
  <cp:contentType/>
  <cp:contentStatus/>
</cp:coreProperties>
</file>